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Quantitativo_Fisico_Pessoal_Ser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<sst xmlns="http://schemas.openxmlformats.org/spreadsheetml/2006/main" count="66" uniqueCount="41">
  <si>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TABELA 1 - PODERES EXECUTIVO, LEGISLATIVO E JUDICIÁRIO - DPU - MPU - EMPRESAS ESTATAIS DEPENDENTES DA UNIÃO</t>
  </si>
  <si>
    <t>DADOS DO CARGO</t>
  </si>
  <si>
    <t>ATIVO</t>
  </si>
  <si>
    <t>INATIVOS</t>
  </si>
  <si>
    <t>BENEFICIÁRIO 
DE PENSÃO</t>
  </si>
  <si>
    <t>OCUPADOS</t>
  </si>
  <si>
    <t>VAGOS</t>
  </si>
  <si>
    <t>TOTAL</t>
  </si>
  <si>
    <t>APOSENTADORIA</t>
  </si>
  <si>
    <t>INSTITUIDOR
DE PENSÃO</t>
  </si>
  <si>
    <t xml:space="preserve">PLANO/
CARREIRA
</t>
  </si>
  <si>
    <t>NÍVEL/
ESCOLARIDADE</t>
  </si>
  <si>
    <t xml:space="preserve">CLASSE
</t>
  </si>
  <si>
    <t>PADRÃO/
NÍVEL/
REFERÊNCIA</t>
  </si>
  <si>
    <t>ESTÁVEIS</t>
  </si>
  <si>
    <t>NÃO 
ESTÁVEIS</t>
  </si>
  <si>
    <t>SUBTOTAL</t>
  </si>
  <si>
    <t>ANALISTA</t>
  </si>
  <si>
    <t>SUPERIOR</t>
  </si>
  <si>
    <t>C</t>
  </si>
  <si>
    <t>13</t>
  </si>
  <si>
    <t>12</t>
  </si>
  <si>
    <t>11</t>
  </si>
  <si>
    <t>10</t>
  </si>
  <si>
    <t>9</t>
  </si>
  <si>
    <t>B</t>
  </si>
  <si>
    <t>8</t>
  </si>
  <si>
    <t>7</t>
  </si>
  <si>
    <t>6</t>
  </si>
  <si>
    <t>5</t>
  </si>
  <si>
    <t>4</t>
  </si>
  <si>
    <t>A</t>
  </si>
  <si>
    <t>3</t>
  </si>
  <si>
    <t>2</t>
  </si>
  <si>
    <t>1</t>
  </si>
  <si>
    <t>Total</t>
  </si>
  <si>
    <t/>
  </si>
  <si>
    <t>TÉCNICO</t>
  </si>
  <si>
    <t>MÉDIO</t>
  </si>
  <si>
    <t>PODER/ÓRGÃO/UNIDADE: MINISTÉRIO PÚBLICO DA UNIÃO - MPU</t>
  </si>
  <si>
    <t xml:space="preserve"> 04/2016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</si>
</sst>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\(#,##0\)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ahoma"/>
      <family val="2"/>
    </font>
    <font>
      <sz val="8"/>
      <color rgb="FF25396E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ahoma"/>
      <family val="2"/>
    </font>
    <font>
      <sz val="8"/>
      <color theme="1"/>
      <name val="Arial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/>
    </xf>
    <xf numFmtId="1" fontId="47" fillId="33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1" fontId="47" fillId="33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center"/>
    </xf>
    <xf numFmtId="3" fontId="46" fillId="35" borderId="1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" fontId="50" fillId="36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center" vertical="top" wrapText="1"/>
    </xf>
    <xf numFmtId="3" fontId="47" fillId="33" borderId="12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" fontId="4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42"/>
  <sheetViews>
    <sheetView showGridLines="0" tabSelected="1" zoomScale="90" zoomScaleNormal="90" zoomScalePageLayoutView="0" workbookViewId="0" topLeftCell="A1">
      <pane xSplit="7" ySplit="8" topLeftCell="I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20" sqref="I20"/>
    </sheetView>
  </sheetViews>
  <sheetFormatPr defaultColWidth="9.140625" defaultRowHeight="12.75"/>
  <cols>
    <col min="1" max="1" width="17.421875" style="0" customWidth="1"/>
    <col min="2" max="2" width="4.28125" style="0" customWidth="1"/>
    <col min="3" max="3" width="17.140625" style="0" customWidth="1"/>
    <col min="4" max="5" width="3.140625" style="0" customWidth="1"/>
    <col min="6" max="6" width="11.00390625" style="0" customWidth="1"/>
    <col min="7" max="7" width="20.57421875" style="0" customWidth="1"/>
    <col min="8" max="8" width="15.57421875" style="0" customWidth="1"/>
    <col min="9" max="9" width="20.57421875" style="0" customWidth="1"/>
    <col min="10" max="10" width="19.28125" style="0" customWidth="1"/>
    <col min="11" max="11" width="20.28125" style="0" customWidth="1"/>
    <col min="12" max="12" width="18.28125" style="0" customWidth="1"/>
    <col min="13" max="13" width="2.00390625" style="0" customWidth="1"/>
    <col min="14" max="14" width="20.28125" style="0" customWidth="1"/>
    <col min="15" max="15" width="23.00390625" style="0" customWidth="1"/>
    <col min="16" max="16" width="15.421875" style="0" customWidth="1"/>
    <col min="17" max="17" width="23.8515625" style="0" customWidth="1"/>
    <col min="18" max="18" width="10.8515625" style="0" customWidth="1"/>
  </cols>
  <sheetData>
    <row r="1" spans="1:18" ht="7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>
      <c r="A2" s="1"/>
      <c r="B2" s="1"/>
      <c r="C2" s="1"/>
      <c r="D2" s="1"/>
      <c r="E2" s="1"/>
      <c r="F2" s="1"/>
      <c r="G2" s="1"/>
      <c r="H2" s="1"/>
      <c r="I2" s="37"/>
      <c r="J2" s="37"/>
      <c r="K2" s="37"/>
      <c r="L2" s="37"/>
      <c r="M2" s="1"/>
      <c r="N2" s="1"/>
      <c r="O2" s="1"/>
      <c r="P2" s="1"/>
      <c r="Q2" s="1"/>
      <c r="R2" s="1"/>
    </row>
    <row r="3" spans="1:18" ht="28.5" customHeight="1">
      <c r="A3" s="1"/>
      <c r="B3" s="1"/>
      <c r="C3" s="1"/>
      <c r="D3" s="37" t="s">
        <v>0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"/>
      <c r="R3" s="1"/>
    </row>
    <row r="4" spans="1:18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7" ht="18" customHeight="1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1"/>
      <c r="K5" s="1"/>
      <c r="L5" s="1"/>
      <c r="M5" s="1"/>
      <c r="N5" s="1"/>
      <c r="O5" s="1"/>
      <c r="P5" s="1"/>
      <c r="Q5" s="16" t="s">
        <v>40</v>
      </c>
    </row>
    <row r="6" spans="1:18" ht="17.25" customHeight="1">
      <c r="A6" s="22" t="s">
        <v>1</v>
      </c>
      <c r="B6" s="22"/>
      <c r="C6" s="22"/>
      <c r="D6" s="22"/>
      <c r="E6" s="22"/>
      <c r="F6" s="22"/>
      <c r="G6" s="22"/>
      <c r="H6" s="22" t="s">
        <v>2</v>
      </c>
      <c r="I6" s="22"/>
      <c r="J6" s="22"/>
      <c r="K6" s="22"/>
      <c r="L6" s="22"/>
      <c r="M6" s="22"/>
      <c r="N6" s="22" t="s">
        <v>3</v>
      </c>
      <c r="O6" s="22"/>
      <c r="P6" s="22"/>
      <c r="Q6" s="22" t="s">
        <v>4</v>
      </c>
      <c r="R6" s="1"/>
    </row>
    <row r="7" spans="1:18" ht="18" customHeight="1">
      <c r="A7" s="22"/>
      <c r="B7" s="22"/>
      <c r="C7" s="22"/>
      <c r="D7" s="22"/>
      <c r="E7" s="22"/>
      <c r="F7" s="22"/>
      <c r="G7" s="22"/>
      <c r="H7" s="22" t="s">
        <v>5</v>
      </c>
      <c r="I7" s="22"/>
      <c r="J7" s="22"/>
      <c r="K7" s="22" t="s">
        <v>6</v>
      </c>
      <c r="L7" s="22" t="s">
        <v>7</v>
      </c>
      <c r="M7" s="22"/>
      <c r="N7" s="22" t="s">
        <v>8</v>
      </c>
      <c r="O7" s="22" t="s">
        <v>9</v>
      </c>
      <c r="P7" s="13" t="s">
        <v>7</v>
      </c>
      <c r="Q7" s="22"/>
      <c r="R7" s="1"/>
    </row>
    <row r="8" spans="1:18" ht="38.25" customHeight="1">
      <c r="A8" s="22" t="s">
        <v>10</v>
      </c>
      <c r="B8" s="22"/>
      <c r="C8" s="22" t="s">
        <v>11</v>
      </c>
      <c r="D8" s="22"/>
      <c r="E8" s="22" t="s">
        <v>12</v>
      </c>
      <c r="F8" s="22"/>
      <c r="G8" s="2" t="s">
        <v>13</v>
      </c>
      <c r="H8" s="13" t="s">
        <v>14</v>
      </c>
      <c r="I8" s="2" t="s">
        <v>15</v>
      </c>
      <c r="J8" s="13" t="s">
        <v>16</v>
      </c>
      <c r="K8" s="22"/>
      <c r="L8" s="22"/>
      <c r="M8" s="22"/>
      <c r="N8" s="22"/>
      <c r="O8" s="22"/>
      <c r="P8" s="13"/>
      <c r="Q8" s="22"/>
      <c r="R8" s="1"/>
    </row>
    <row r="9" spans="1:18" ht="13.5" customHeight="1">
      <c r="A9" s="20" t="s">
        <v>17</v>
      </c>
      <c r="B9" s="20"/>
      <c r="C9" s="20" t="s">
        <v>18</v>
      </c>
      <c r="D9" s="20"/>
      <c r="E9" s="20" t="s">
        <v>19</v>
      </c>
      <c r="F9" s="20"/>
      <c r="G9" s="3" t="s">
        <v>20</v>
      </c>
      <c r="H9" s="11">
        <f>642+1+69+49+277</f>
        <v>1038</v>
      </c>
      <c r="I9" s="8">
        <f>3+0+0+0+0</f>
        <v>3</v>
      </c>
      <c r="J9" s="12">
        <f aca="true" t="shared" si="0" ref="J9:J21">H9+I9</f>
        <v>1041</v>
      </c>
      <c r="K9" s="25">
        <f>1159+65+12+1+942</f>
        <v>2179</v>
      </c>
      <c r="L9" s="31">
        <f>K9+J22</f>
        <v>7036</v>
      </c>
      <c r="M9" s="32"/>
      <c r="N9" s="5">
        <f>155+0+29+8+77</f>
        <v>269</v>
      </c>
      <c r="O9" s="14">
        <f>21+0+1+1+18</f>
        <v>41</v>
      </c>
      <c r="P9" s="12">
        <f>N9+O9</f>
        <v>310</v>
      </c>
      <c r="Q9" s="14">
        <f>27+0+1+1+25</f>
        <v>54</v>
      </c>
      <c r="R9" s="1"/>
    </row>
    <row r="10" spans="1:18" ht="13.5" customHeight="1">
      <c r="A10" s="20"/>
      <c r="B10" s="20"/>
      <c r="C10" s="20"/>
      <c r="D10" s="20"/>
      <c r="E10" s="20"/>
      <c r="F10" s="20"/>
      <c r="G10" s="3" t="s">
        <v>21</v>
      </c>
      <c r="H10" s="11">
        <f>48+0+15+1+32</f>
        <v>96</v>
      </c>
      <c r="I10" s="14">
        <f>0+0+0+0+0</f>
        <v>0</v>
      </c>
      <c r="J10" s="12">
        <f t="shared" si="0"/>
        <v>96</v>
      </c>
      <c r="K10" s="26"/>
      <c r="L10" s="33"/>
      <c r="M10" s="34"/>
      <c r="N10" s="14">
        <f>1+0+0+0+0</f>
        <v>1</v>
      </c>
      <c r="O10" s="14">
        <f>0+0+1+0+0</f>
        <v>1</v>
      </c>
      <c r="P10" s="12">
        <f aca="true" t="shared" si="1" ref="P10:P21">N10+O10</f>
        <v>2</v>
      </c>
      <c r="Q10" s="14">
        <f>0+0+2+0+0</f>
        <v>2</v>
      </c>
      <c r="R10" s="1"/>
    </row>
    <row r="11" spans="1:18" ht="14.25" customHeight="1">
      <c r="A11" s="20"/>
      <c r="B11" s="20"/>
      <c r="C11" s="20"/>
      <c r="D11" s="20"/>
      <c r="E11" s="20"/>
      <c r="F11" s="20"/>
      <c r="G11" s="3" t="s">
        <v>22</v>
      </c>
      <c r="H11" s="11">
        <f>147+1+13+8+28</f>
        <v>197</v>
      </c>
      <c r="I11" s="14">
        <f>3+0+0+0+0</f>
        <v>3</v>
      </c>
      <c r="J11" s="12">
        <f t="shared" si="0"/>
        <v>200</v>
      </c>
      <c r="K11" s="26"/>
      <c r="L11" s="33"/>
      <c r="M11" s="34"/>
      <c r="N11" s="14">
        <f>3+0+0+0+0</f>
        <v>3</v>
      </c>
      <c r="O11" s="14">
        <f>0+0+0+0+0</f>
        <v>0</v>
      </c>
      <c r="P11" s="12">
        <f t="shared" si="1"/>
        <v>3</v>
      </c>
      <c r="Q11" s="14">
        <f>0+0+0+0+0</f>
        <v>0</v>
      </c>
      <c r="R11" s="1"/>
    </row>
    <row r="12" spans="1:18" ht="13.5" customHeight="1">
      <c r="A12" s="20"/>
      <c r="B12" s="20"/>
      <c r="C12" s="20"/>
      <c r="D12" s="20"/>
      <c r="E12" s="20"/>
      <c r="F12" s="20"/>
      <c r="G12" s="3" t="s">
        <v>23</v>
      </c>
      <c r="H12" s="11">
        <f>136+0+8+10+47</f>
        <v>201</v>
      </c>
      <c r="I12" s="14">
        <f>2+0+0+0+0</f>
        <v>2</v>
      </c>
      <c r="J12" s="12">
        <f t="shared" si="0"/>
        <v>203</v>
      </c>
      <c r="K12" s="26"/>
      <c r="L12" s="33"/>
      <c r="M12" s="34"/>
      <c r="N12" s="14">
        <f>0+0+0+0+0</f>
        <v>0</v>
      </c>
      <c r="O12" s="14">
        <f>0+0+0+0+0</f>
        <v>0</v>
      </c>
      <c r="P12" s="12">
        <f t="shared" si="1"/>
        <v>0</v>
      </c>
      <c r="Q12" s="14">
        <f>0+0+0+0+0</f>
        <v>0</v>
      </c>
      <c r="R12" s="1"/>
    </row>
    <row r="13" spans="1:18" ht="13.5" customHeight="1">
      <c r="A13" s="20"/>
      <c r="B13" s="20"/>
      <c r="C13" s="20"/>
      <c r="D13" s="20"/>
      <c r="E13" s="20"/>
      <c r="F13" s="20"/>
      <c r="G13" s="3" t="s">
        <v>24</v>
      </c>
      <c r="H13" s="11">
        <f>227+0+15+13+90</f>
        <v>345</v>
      </c>
      <c r="I13" s="14">
        <f>2+0+0+0+0</f>
        <v>2</v>
      </c>
      <c r="J13" s="12">
        <f t="shared" si="0"/>
        <v>347</v>
      </c>
      <c r="K13" s="26"/>
      <c r="L13" s="33"/>
      <c r="M13" s="34"/>
      <c r="N13" s="14">
        <f>0+0+0+0+1</f>
        <v>1</v>
      </c>
      <c r="O13" s="14">
        <f>1+0+0+0+0</f>
        <v>1</v>
      </c>
      <c r="P13" s="12">
        <f t="shared" si="1"/>
        <v>2</v>
      </c>
      <c r="Q13" s="14">
        <f>1+0+0+0+0</f>
        <v>1</v>
      </c>
      <c r="R13" s="1"/>
    </row>
    <row r="14" spans="1:18" ht="13.5" customHeight="1">
      <c r="A14" s="20"/>
      <c r="B14" s="20"/>
      <c r="C14" s="20"/>
      <c r="D14" s="20"/>
      <c r="E14" s="20" t="s">
        <v>25</v>
      </c>
      <c r="F14" s="20"/>
      <c r="G14" s="3" t="s">
        <v>26</v>
      </c>
      <c r="H14" s="11">
        <f>186+0+75+15+117</f>
        <v>393</v>
      </c>
      <c r="I14" s="14">
        <f>12+0+0+0+0</f>
        <v>12</v>
      </c>
      <c r="J14" s="12">
        <f t="shared" si="0"/>
        <v>405</v>
      </c>
      <c r="K14" s="26"/>
      <c r="L14" s="33"/>
      <c r="M14" s="34"/>
      <c r="N14" s="14">
        <f>0+0+0+1+0</f>
        <v>1</v>
      </c>
      <c r="O14" s="14">
        <f>0+0+0+1+0</f>
        <v>1</v>
      </c>
      <c r="P14" s="12">
        <f t="shared" si="1"/>
        <v>2</v>
      </c>
      <c r="Q14" s="14">
        <f>0+0+0+1+0</f>
        <v>1</v>
      </c>
      <c r="R14" s="1"/>
    </row>
    <row r="15" spans="1:18" ht="13.5" customHeight="1">
      <c r="A15" s="20"/>
      <c r="B15" s="20"/>
      <c r="C15" s="20"/>
      <c r="D15" s="20"/>
      <c r="E15" s="20"/>
      <c r="F15" s="20"/>
      <c r="G15" s="3" t="s">
        <v>27</v>
      </c>
      <c r="H15" s="11">
        <f>133+2+131+3+65</f>
        <v>334</v>
      </c>
      <c r="I15" s="14">
        <f>12+0+0+0+0</f>
        <v>12</v>
      </c>
      <c r="J15" s="12">
        <f t="shared" si="0"/>
        <v>346</v>
      </c>
      <c r="K15" s="26"/>
      <c r="L15" s="33"/>
      <c r="M15" s="34"/>
      <c r="N15" s="14">
        <f>0+0+0+1+0</f>
        <v>1</v>
      </c>
      <c r="O15" s="14">
        <f>1+0+0+0+0</f>
        <v>1</v>
      </c>
      <c r="P15" s="12">
        <f t="shared" si="1"/>
        <v>2</v>
      </c>
      <c r="Q15" s="14">
        <f>1+0+0+0+0</f>
        <v>1</v>
      </c>
      <c r="R15" s="1"/>
    </row>
    <row r="16" spans="1:18" ht="14.25" customHeight="1">
      <c r="A16" s="20"/>
      <c r="B16" s="20"/>
      <c r="C16" s="20"/>
      <c r="D16" s="20"/>
      <c r="E16" s="20"/>
      <c r="F16" s="20"/>
      <c r="G16" s="3" t="s">
        <v>28</v>
      </c>
      <c r="H16" s="11">
        <f>88+0+18+0+42</f>
        <v>148</v>
      </c>
      <c r="I16" s="14">
        <f>12+0+0+0+0</f>
        <v>12</v>
      </c>
      <c r="J16" s="12">
        <f t="shared" si="0"/>
        <v>160</v>
      </c>
      <c r="K16" s="26"/>
      <c r="L16" s="33"/>
      <c r="M16" s="34"/>
      <c r="N16" s="14">
        <f>0+0+0+0+0</f>
        <v>0</v>
      </c>
      <c r="O16" s="14">
        <f>0+0+0+0+0</f>
        <v>0</v>
      </c>
      <c r="P16" s="12">
        <f t="shared" si="1"/>
        <v>0</v>
      </c>
      <c r="Q16" s="14">
        <f>0+0+0+0+0</f>
        <v>0</v>
      </c>
      <c r="R16" s="1"/>
    </row>
    <row r="17" spans="1:18" ht="13.5" customHeight="1">
      <c r="A17" s="20"/>
      <c r="B17" s="20"/>
      <c r="C17" s="20"/>
      <c r="D17" s="20"/>
      <c r="E17" s="20"/>
      <c r="F17" s="20"/>
      <c r="G17" s="3" t="s">
        <v>29</v>
      </c>
      <c r="H17" s="11">
        <f>84+1+25+3+34</f>
        <v>147</v>
      </c>
      <c r="I17" s="14">
        <f>8+0+0+0+1</f>
        <v>9</v>
      </c>
      <c r="J17" s="12">
        <f t="shared" si="0"/>
        <v>156</v>
      </c>
      <c r="K17" s="26"/>
      <c r="L17" s="33"/>
      <c r="M17" s="34"/>
      <c r="N17" s="14">
        <f>0+0+0+0+1</f>
        <v>1</v>
      </c>
      <c r="O17" s="14">
        <f>0+0+0+1+0</f>
        <v>1</v>
      </c>
      <c r="P17" s="12">
        <f t="shared" si="1"/>
        <v>2</v>
      </c>
      <c r="Q17" s="14">
        <f>0+0+0+1+0</f>
        <v>1</v>
      </c>
      <c r="R17" s="1"/>
    </row>
    <row r="18" spans="1:18" ht="13.5" customHeight="1">
      <c r="A18" s="20"/>
      <c r="B18" s="20"/>
      <c r="C18" s="20"/>
      <c r="D18" s="20"/>
      <c r="E18" s="20"/>
      <c r="F18" s="20"/>
      <c r="G18" s="3" t="s">
        <v>30</v>
      </c>
      <c r="H18" s="11">
        <f>33+0+51+5+72</f>
        <v>161</v>
      </c>
      <c r="I18" s="14">
        <f>111+0+0+0+0</f>
        <v>111</v>
      </c>
      <c r="J18" s="12">
        <f t="shared" si="0"/>
        <v>272</v>
      </c>
      <c r="K18" s="26"/>
      <c r="L18" s="33"/>
      <c r="M18" s="34"/>
      <c r="N18" s="14">
        <f>0+0+0+0+0</f>
        <v>0</v>
      </c>
      <c r="O18" s="14">
        <f>1+0+0+0+1</f>
        <v>2</v>
      </c>
      <c r="P18" s="12">
        <f t="shared" si="1"/>
        <v>2</v>
      </c>
      <c r="Q18" s="14">
        <f>3+0+0+0+1</f>
        <v>4</v>
      </c>
      <c r="R18" s="1"/>
    </row>
    <row r="19" spans="1:18" ht="13.5" customHeight="1">
      <c r="A19" s="20"/>
      <c r="B19" s="20"/>
      <c r="C19" s="20"/>
      <c r="D19" s="20"/>
      <c r="E19" s="20" t="s">
        <v>31</v>
      </c>
      <c r="F19" s="20"/>
      <c r="G19" s="3" t="s">
        <v>32</v>
      </c>
      <c r="H19" s="11">
        <f>6+0+0+0+3</f>
        <v>9</v>
      </c>
      <c r="I19" s="14">
        <f>268+0+90+4+246</f>
        <v>608</v>
      </c>
      <c r="J19" s="12">
        <f t="shared" si="0"/>
        <v>617</v>
      </c>
      <c r="K19" s="26"/>
      <c r="L19" s="33"/>
      <c r="M19" s="34"/>
      <c r="N19" s="14">
        <f>0+0+0+0+0</f>
        <v>0</v>
      </c>
      <c r="O19" s="14">
        <f>2+0+0+0+0</f>
        <v>2</v>
      </c>
      <c r="P19" s="12">
        <f t="shared" si="1"/>
        <v>2</v>
      </c>
      <c r="Q19" s="14">
        <f>4+0+0+0+0</f>
        <v>4</v>
      </c>
      <c r="R19" s="1"/>
    </row>
    <row r="20" spans="1:18" ht="13.5" customHeight="1">
      <c r="A20" s="20"/>
      <c r="B20" s="20"/>
      <c r="C20" s="20"/>
      <c r="D20" s="20"/>
      <c r="E20" s="20"/>
      <c r="F20" s="20"/>
      <c r="G20" s="3" t="s">
        <v>33</v>
      </c>
      <c r="H20" s="11">
        <f>0+0+0+0+0</f>
        <v>0</v>
      </c>
      <c r="I20" s="14">
        <f>229+0+106+10+80</f>
        <v>425</v>
      </c>
      <c r="J20" s="12">
        <f t="shared" si="0"/>
        <v>425</v>
      </c>
      <c r="K20" s="26"/>
      <c r="L20" s="33"/>
      <c r="M20" s="34"/>
      <c r="N20" s="14">
        <f>0+0+0+0+0</f>
        <v>0</v>
      </c>
      <c r="O20" s="14">
        <f>0+0+1+0+1</f>
        <v>2</v>
      </c>
      <c r="P20" s="12">
        <f t="shared" si="1"/>
        <v>2</v>
      </c>
      <c r="Q20" s="14">
        <f>0+0+1+0+3</f>
        <v>4</v>
      </c>
      <c r="R20" s="1"/>
    </row>
    <row r="21" spans="1:18" ht="14.25" customHeight="1">
      <c r="A21" s="20"/>
      <c r="B21" s="20"/>
      <c r="C21" s="20"/>
      <c r="D21" s="20"/>
      <c r="E21" s="20"/>
      <c r="F21" s="20"/>
      <c r="G21" s="3" t="s">
        <v>34</v>
      </c>
      <c r="H21" s="11">
        <f>0+0+0+0+0</f>
        <v>0</v>
      </c>
      <c r="I21" s="14">
        <f>316+16+119+5+133</f>
        <v>589</v>
      </c>
      <c r="J21" s="12">
        <f t="shared" si="0"/>
        <v>589</v>
      </c>
      <c r="K21" s="27"/>
      <c r="L21" s="35"/>
      <c r="M21" s="36"/>
      <c r="N21" s="14">
        <f>0+0+0+0+0</f>
        <v>0</v>
      </c>
      <c r="O21" s="14">
        <f>0+0+0+0+0</f>
        <v>0</v>
      </c>
      <c r="P21" s="12">
        <f t="shared" si="1"/>
        <v>0</v>
      </c>
      <c r="Q21" s="14">
        <f>0+0+0+0+0</f>
        <v>0</v>
      </c>
      <c r="R21" s="1"/>
    </row>
    <row r="22" spans="1:18" ht="13.5" customHeight="1">
      <c r="A22" s="20"/>
      <c r="B22" s="20"/>
      <c r="C22" s="23" t="s">
        <v>35</v>
      </c>
      <c r="D22" s="23"/>
      <c r="E22" s="23" t="s">
        <v>36</v>
      </c>
      <c r="F22" s="23"/>
      <c r="G22" s="4" t="s">
        <v>36</v>
      </c>
      <c r="H22" s="10">
        <f>SUM(H9:H21)</f>
        <v>3069</v>
      </c>
      <c r="I22" s="6">
        <f>SUM(I9:I21)</f>
        <v>1788</v>
      </c>
      <c r="J22" s="10">
        <f>SUM(J9:J21)</f>
        <v>4857</v>
      </c>
      <c r="K22" s="6">
        <f>K9</f>
        <v>2179</v>
      </c>
      <c r="L22" s="21">
        <f>L9</f>
        <v>7036</v>
      </c>
      <c r="M22" s="21"/>
      <c r="N22" s="6">
        <f>SUM(N9:N21)</f>
        <v>277</v>
      </c>
      <c r="O22" s="6">
        <f>SUM(O9:O21)</f>
        <v>52</v>
      </c>
      <c r="P22" s="10">
        <f>SUM(P9:P21)</f>
        <v>329</v>
      </c>
      <c r="Q22" s="15">
        <f>SUM(Q9:Q21)</f>
        <v>72</v>
      </c>
      <c r="R22" s="1"/>
    </row>
    <row r="23" spans="1:18" ht="13.5" customHeight="1">
      <c r="A23" s="20" t="s">
        <v>37</v>
      </c>
      <c r="B23" s="20"/>
      <c r="C23" s="20" t="s">
        <v>38</v>
      </c>
      <c r="D23" s="20"/>
      <c r="E23" s="20" t="s">
        <v>19</v>
      </c>
      <c r="F23" s="20"/>
      <c r="G23" s="3" t="s">
        <v>20</v>
      </c>
      <c r="H23" s="19">
        <f>2304+3+321+192+613</f>
        <v>3433</v>
      </c>
      <c r="I23" s="9">
        <f>20+0+0+0+1</f>
        <v>21</v>
      </c>
      <c r="J23" s="12">
        <f aca="true" t="shared" si="2" ref="J23:J35">H23+I23</f>
        <v>3454</v>
      </c>
      <c r="K23" s="28">
        <f>408+103+18+3+920</f>
        <v>1452</v>
      </c>
      <c r="L23" s="31">
        <f>K23+J36</f>
        <v>11013</v>
      </c>
      <c r="M23" s="32"/>
      <c r="N23" s="9">
        <f>847+0+83+54+269</f>
        <v>1253</v>
      </c>
      <c r="O23" s="9">
        <f>278+0+22+16+73</f>
        <v>389</v>
      </c>
      <c r="P23" s="12">
        <f>N23+O23</f>
        <v>1642</v>
      </c>
      <c r="Q23" s="14">
        <f>370+0+32+21+91</f>
        <v>514</v>
      </c>
      <c r="R23" s="1"/>
    </row>
    <row r="24" spans="1:18" ht="13.5" customHeight="1">
      <c r="A24" s="20"/>
      <c r="B24" s="20"/>
      <c r="C24" s="20"/>
      <c r="D24" s="20"/>
      <c r="E24" s="20"/>
      <c r="F24" s="20"/>
      <c r="G24" s="3" t="s">
        <v>21</v>
      </c>
      <c r="H24" s="11">
        <f>49+0+9+3+32</f>
        <v>93</v>
      </c>
      <c r="I24" s="14">
        <f>0+0+0+0+0</f>
        <v>0</v>
      </c>
      <c r="J24" s="12">
        <f t="shared" si="2"/>
        <v>93</v>
      </c>
      <c r="K24" s="29"/>
      <c r="L24" s="33"/>
      <c r="M24" s="34"/>
      <c r="N24" s="14">
        <f>2+0+0+0+1</f>
        <v>3</v>
      </c>
      <c r="O24" s="14">
        <f>5+0+0+1+0</f>
        <v>6</v>
      </c>
      <c r="P24" s="12">
        <f aca="true" t="shared" si="3" ref="P24:P35">N24+O24</f>
        <v>9</v>
      </c>
      <c r="Q24" s="14">
        <f>5+0+0+2+0</f>
        <v>7</v>
      </c>
      <c r="R24" s="1"/>
    </row>
    <row r="25" spans="1:18" ht="13.5" customHeight="1">
      <c r="A25" s="20"/>
      <c r="B25" s="20"/>
      <c r="C25" s="20"/>
      <c r="D25" s="20"/>
      <c r="E25" s="20"/>
      <c r="F25" s="20"/>
      <c r="G25" s="3" t="s">
        <v>22</v>
      </c>
      <c r="H25" s="11">
        <f>387+0+29+17+31</f>
        <v>464</v>
      </c>
      <c r="I25" s="14">
        <f>3+0+0+0+0</f>
        <v>3</v>
      </c>
      <c r="J25" s="12">
        <f t="shared" si="2"/>
        <v>467</v>
      </c>
      <c r="K25" s="29"/>
      <c r="L25" s="33"/>
      <c r="M25" s="34"/>
      <c r="N25" s="14">
        <f>2+0+0+1+1</f>
        <v>4</v>
      </c>
      <c r="O25" s="14">
        <f>4+0+0+0+0</f>
        <v>4</v>
      </c>
      <c r="P25" s="12">
        <f t="shared" si="3"/>
        <v>8</v>
      </c>
      <c r="Q25" s="14">
        <f>8+0+0+0+0</f>
        <v>8</v>
      </c>
      <c r="R25" s="1"/>
    </row>
    <row r="26" spans="1:18" ht="13.5" customHeight="1">
      <c r="A26" s="20"/>
      <c r="B26" s="20"/>
      <c r="C26" s="20"/>
      <c r="D26" s="20"/>
      <c r="E26" s="20"/>
      <c r="F26" s="20"/>
      <c r="G26" s="3" t="s">
        <v>23</v>
      </c>
      <c r="H26" s="11">
        <f>353+0+18+18+64</f>
        <v>453</v>
      </c>
      <c r="I26" s="14">
        <f>5+0+0+0+0</f>
        <v>5</v>
      </c>
      <c r="J26" s="12">
        <f t="shared" si="2"/>
        <v>458</v>
      </c>
      <c r="K26" s="29"/>
      <c r="L26" s="33"/>
      <c r="M26" s="34"/>
      <c r="N26" s="14">
        <f>4+0+0+0+0</f>
        <v>4</v>
      </c>
      <c r="O26" s="14">
        <f>2+0+0+1+0</f>
        <v>3</v>
      </c>
      <c r="P26" s="12">
        <f t="shared" si="3"/>
        <v>7</v>
      </c>
      <c r="Q26" s="14">
        <f>2+0+0+1+0</f>
        <v>3</v>
      </c>
      <c r="R26" s="1"/>
    </row>
    <row r="27" spans="1:18" ht="14.25" customHeight="1">
      <c r="A27" s="20"/>
      <c r="B27" s="20"/>
      <c r="C27" s="20"/>
      <c r="D27" s="20"/>
      <c r="E27" s="20"/>
      <c r="F27" s="20"/>
      <c r="G27" s="3" t="s">
        <v>24</v>
      </c>
      <c r="H27" s="11">
        <f>431+0+21+12+70</f>
        <v>534</v>
      </c>
      <c r="I27" s="14">
        <f>8+0+0+0+0</f>
        <v>8</v>
      </c>
      <c r="J27" s="12">
        <f t="shared" si="2"/>
        <v>542</v>
      </c>
      <c r="K27" s="29"/>
      <c r="L27" s="33"/>
      <c r="M27" s="34"/>
      <c r="N27" s="14">
        <f>1+0+0+0+0</f>
        <v>1</v>
      </c>
      <c r="O27" s="14">
        <f>3+0+0+0+1</f>
        <v>4</v>
      </c>
      <c r="P27" s="12">
        <f t="shared" si="3"/>
        <v>5</v>
      </c>
      <c r="Q27" s="14">
        <f>4+0+0+0+2</f>
        <v>6</v>
      </c>
      <c r="R27" s="1"/>
    </row>
    <row r="28" spans="1:18" ht="13.5" customHeight="1">
      <c r="A28" s="20"/>
      <c r="B28" s="20"/>
      <c r="C28" s="20"/>
      <c r="D28" s="20"/>
      <c r="E28" s="20" t="s">
        <v>25</v>
      </c>
      <c r="F28" s="20"/>
      <c r="G28" s="3" t="s">
        <v>26</v>
      </c>
      <c r="H28" s="11">
        <f>390+0+89+29+106</f>
        <v>614</v>
      </c>
      <c r="I28" s="14">
        <f>14+0+0+0+1</f>
        <v>15</v>
      </c>
      <c r="J28" s="12">
        <f t="shared" si="2"/>
        <v>629</v>
      </c>
      <c r="K28" s="29"/>
      <c r="L28" s="33"/>
      <c r="M28" s="34"/>
      <c r="N28" s="14">
        <f>5+0+0+0+0</f>
        <v>5</v>
      </c>
      <c r="O28" s="14">
        <f>2+0+0+0+0</f>
        <v>2</v>
      </c>
      <c r="P28" s="12">
        <f t="shared" si="3"/>
        <v>7</v>
      </c>
      <c r="Q28" s="14">
        <f>2+0+0+0+0</f>
        <v>2</v>
      </c>
      <c r="R28" s="1"/>
    </row>
    <row r="29" spans="1:18" ht="13.5" customHeight="1">
      <c r="A29" s="20"/>
      <c r="B29" s="20"/>
      <c r="C29" s="20"/>
      <c r="D29" s="20"/>
      <c r="E29" s="20"/>
      <c r="F29" s="20"/>
      <c r="G29" s="3" t="s">
        <v>27</v>
      </c>
      <c r="H29" s="11">
        <f>210+1+82+7+44</f>
        <v>344</v>
      </c>
      <c r="I29" s="14">
        <f>13+0+0+0+0</f>
        <v>13</v>
      </c>
      <c r="J29" s="12">
        <f t="shared" si="2"/>
        <v>357</v>
      </c>
      <c r="K29" s="29"/>
      <c r="L29" s="33"/>
      <c r="M29" s="34"/>
      <c r="N29" s="14">
        <f>4+0+0+0+1</f>
        <v>5</v>
      </c>
      <c r="O29" s="14">
        <f>3+0+0+0+1</f>
        <v>4</v>
      </c>
      <c r="P29" s="12">
        <f t="shared" si="3"/>
        <v>9</v>
      </c>
      <c r="Q29" s="14">
        <f>4+0+0+0+2</f>
        <v>6</v>
      </c>
      <c r="R29" s="1"/>
    </row>
    <row r="30" spans="1:18" ht="13.5" customHeight="1">
      <c r="A30" s="20"/>
      <c r="B30" s="20"/>
      <c r="C30" s="20"/>
      <c r="D30" s="20"/>
      <c r="E30" s="20"/>
      <c r="F30" s="20"/>
      <c r="G30" s="3" t="s">
        <v>28</v>
      </c>
      <c r="H30" s="11">
        <f>288+1+19+5+100</f>
        <v>413</v>
      </c>
      <c r="I30" s="14">
        <f>7+0+0+0+0</f>
        <v>7</v>
      </c>
      <c r="J30" s="12">
        <f t="shared" si="2"/>
        <v>420</v>
      </c>
      <c r="K30" s="29"/>
      <c r="L30" s="33"/>
      <c r="M30" s="34"/>
      <c r="N30" s="14">
        <f>3+0+0+0+0</f>
        <v>3</v>
      </c>
      <c r="O30" s="14">
        <f>3+0+0+0+0</f>
        <v>3</v>
      </c>
      <c r="P30" s="12">
        <f t="shared" si="3"/>
        <v>6</v>
      </c>
      <c r="Q30" s="14">
        <f>5+0+0+0+0</f>
        <v>5</v>
      </c>
      <c r="R30" s="1"/>
    </row>
    <row r="31" spans="1:18" ht="13.5" customHeight="1">
      <c r="A31" s="20"/>
      <c r="B31" s="20"/>
      <c r="C31" s="20"/>
      <c r="D31" s="20"/>
      <c r="E31" s="20"/>
      <c r="F31" s="20"/>
      <c r="G31" s="3" t="s">
        <v>29</v>
      </c>
      <c r="H31" s="11">
        <f>253+2+46+7+74</f>
        <v>382</v>
      </c>
      <c r="I31" s="14">
        <f>14+0+0+0+0</f>
        <v>14</v>
      </c>
      <c r="J31" s="12">
        <f t="shared" si="2"/>
        <v>396</v>
      </c>
      <c r="K31" s="29"/>
      <c r="L31" s="33"/>
      <c r="M31" s="34"/>
      <c r="N31" s="14">
        <f>1+0+0+1+1</f>
        <v>3</v>
      </c>
      <c r="O31" s="14">
        <f>5+0+0+0+0</f>
        <v>5</v>
      </c>
      <c r="P31" s="12">
        <f t="shared" si="3"/>
        <v>8</v>
      </c>
      <c r="Q31" s="14">
        <f>10+0+0+0+0</f>
        <v>10</v>
      </c>
      <c r="R31" s="1"/>
    </row>
    <row r="32" spans="1:18" ht="14.25" customHeight="1">
      <c r="A32" s="20"/>
      <c r="B32" s="20"/>
      <c r="C32" s="20"/>
      <c r="D32" s="20"/>
      <c r="E32" s="20"/>
      <c r="F32" s="20"/>
      <c r="G32" s="3" t="s">
        <v>30</v>
      </c>
      <c r="H32" s="11">
        <f>81+0+75+13+104</f>
        <v>273</v>
      </c>
      <c r="I32" s="14">
        <f>269+0+0+0+1</f>
        <v>270</v>
      </c>
      <c r="J32" s="12">
        <f t="shared" si="2"/>
        <v>543</v>
      </c>
      <c r="K32" s="29"/>
      <c r="L32" s="33"/>
      <c r="M32" s="34"/>
      <c r="N32" s="14">
        <f>1+0+0+0+0</f>
        <v>1</v>
      </c>
      <c r="O32" s="14">
        <f>2+0+0+1+0</f>
        <v>3</v>
      </c>
      <c r="P32" s="12">
        <f t="shared" si="3"/>
        <v>4</v>
      </c>
      <c r="Q32" s="14">
        <f>2+0+0+1+0</f>
        <v>3</v>
      </c>
      <c r="R32" s="1"/>
    </row>
    <row r="33" spans="1:18" ht="13.5" customHeight="1">
      <c r="A33" s="20"/>
      <c r="B33" s="20"/>
      <c r="C33" s="20"/>
      <c r="D33" s="20"/>
      <c r="E33" s="20" t="s">
        <v>31</v>
      </c>
      <c r="F33" s="20"/>
      <c r="G33" s="3" t="s">
        <v>32</v>
      </c>
      <c r="H33" s="11">
        <f>9+0+0+0+4</f>
        <v>13</v>
      </c>
      <c r="I33" s="14">
        <f>469+0+130+2+303</f>
        <v>904</v>
      </c>
      <c r="J33" s="12">
        <f t="shared" si="2"/>
        <v>917</v>
      </c>
      <c r="K33" s="29"/>
      <c r="L33" s="33"/>
      <c r="M33" s="34"/>
      <c r="N33" s="14">
        <f>1+0+0+1+0</f>
        <v>2</v>
      </c>
      <c r="O33" s="14">
        <f>2+0+0+1+1</f>
        <v>4</v>
      </c>
      <c r="P33" s="12">
        <f t="shared" si="3"/>
        <v>6</v>
      </c>
      <c r="Q33" s="14">
        <f>7+0+0+4+1</f>
        <v>12</v>
      </c>
      <c r="R33" s="1"/>
    </row>
    <row r="34" spans="1:18" ht="13.5" customHeight="1">
      <c r="A34" s="20"/>
      <c r="B34" s="20"/>
      <c r="C34" s="20"/>
      <c r="D34" s="20"/>
      <c r="E34" s="20"/>
      <c r="F34" s="20"/>
      <c r="G34" s="3" t="s">
        <v>33</v>
      </c>
      <c r="H34" s="11">
        <f>0+0+0+0+0</f>
        <v>0</v>
      </c>
      <c r="I34" s="14">
        <f>373+0+72+4+91</f>
        <v>540</v>
      </c>
      <c r="J34" s="12">
        <f t="shared" si="2"/>
        <v>540</v>
      </c>
      <c r="K34" s="29"/>
      <c r="L34" s="33"/>
      <c r="M34" s="34"/>
      <c r="N34" s="18">
        <f>0+0+0+0+0</f>
        <v>0</v>
      </c>
      <c r="O34" s="14">
        <f>0+0+0+0+0</f>
        <v>0</v>
      </c>
      <c r="P34" s="12">
        <f t="shared" si="3"/>
        <v>0</v>
      </c>
      <c r="Q34" s="14">
        <f>0+0+0+0+0</f>
        <v>0</v>
      </c>
      <c r="R34" s="1"/>
    </row>
    <row r="35" spans="1:18" ht="13.5" customHeight="1">
      <c r="A35" s="20"/>
      <c r="B35" s="20"/>
      <c r="C35" s="20"/>
      <c r="D35" s="20"/>
      <c r="E35" s="20"/>
      <c r="F35" s="20"/>
      <c r="G35" s="3" t="s">
        <v>34</v>
      </c>
      <c r="H35" s="11">
        <f>2+0+0+0+0</f>
        <v>2</v>
      </c>
      <c r="I35" s="14">
        <f>462+7+138+3+133</f>
        <v>743</v>
      </c>
      <c r="J35" s="12">
        <f t="shared" si="2"/>
        <v>745</v>
      </c>
      <c r="K35" s="30"/>
      <c r="L35" s="35"/>
      <c r="M35" s="36"/>
      <c r="N35" s="18">
        <f>1+0+0+0+0</f>
        <v>1</v>
      </c>
      <c r="O35" s="14">
        <f>1+0+0+0+0</f>
        <v>1</v>
      </c>
      <c r="P35" s="12">
        <f t="shared" si="3"/>
        <v>2</v>
      </c>
      <c r="Q35" s="14">
        <f>1+0+0+0+0</f>
        <v>1</v>
      </c>
      <c r="R35" s="1"/>
    </row>
    <row r="36" spans="1:18" ht="13.5" customHeight="1">
      <c r="A36" s="20"/>
      <c r="B36" s="20"/>
      <c r="C36" s="23" t="s">
        <v>35</v>
      </c>
      <c r="D36" s="23"/>
      <c r="E36" s="23" t="s">
        <v>36</v>
      </c>
      <c r="F36" s="23"/>
      <c r="G36" s="4" t="s">
        <v>36</v>
      </c>
      <c r="H36" s="10">
        <f>SUM(H23:H35)</f>
        <v>7018</v>
      </c>
      <c r="I36" s="6">
        <f>SUM(I23:I35)</f>
        <v>2543</v>
      </c>
      <c r="J36" s="10">
        <f>SUM(J23:J35)</f>
        <v>9561</v>
      </c>
      <c r="K36" s="6">
        <f>K23</f>
        <v>1452</v>
      </c>
      <c r="L36" s="21">
        <f>L23</f>
        <v>11013</v>
      </c>
      <c r="M36" s="21"/>
      <c r="N36" s="6">
        <f>SUM(N23:N35)</f>
        <v>1285</v>
      </c>
      <c r="O36" s="6">
        <f>SUM(O23:O35)</f>
        <v>428</v>
      </c>
      <c r="P36" s="10">
        <f>SUM(P23:P35)</f>
        <v>1713</v>
      </c>
      <c r="Q36" s="15">
        <f>SUM(Q23:Q35)</f>
        <v>577</v>
      </c>
      <c r="R36" s="1"/>
    </row>
    <row r="37" spans="1:18" ht="14.25" customHeight="1">
      <c r="A37" s="23" t="s">
        <v>35</v>
      </c>
      <c r="B37" s="23"/>
      <c r="C37" s="23" t="s">
        <v>36</v>
      </c>
      <c r="D37" s="23"/>
      <c r="E37" s="23" t="s">
        <v>36</v>
      </c>
      <c r="F37" s="23"/>
      <c r="G37" s="4" t="s">
        <v>36</v>
      </c>
      <c r="H37" s="10">
        <f>H36+H22</f>
        <v>10087</v>
      </c>
      <c r="I37" s="6">
        <f>I36+I22</f>
        <v>4331</v>
      </c>
      <c r="J37" s="10">
        <f>J36+J22</f>
        <v>14418</v>
      </c>
      <c r="K37" s="6">
        <f>K36+K22</f>
        <v>3631</v>
      </c>
      <c r="L37" s="21">
        <f>L22+L36</f>
        <v>18049</v>
      </c>
      <c r="M37" s="21"/>
      <c r="N37" s="6">
        <f>N36+N22</f>
        <v>1562</v>
      </c>
      <c r="O37" s="6">
        <f>O36+O22</f>
        <v>480</v>
      </c>
      <c r="P37" s="10">
        <f>P36+P22</f>
        <v>2042</v>
      </c>
      <c r="Q37" s="15">
        <f>Q36+Q22</f>
        <v>649</v>
      </c>
      <c r="R37" s="1"/>
    </row>
    <row r="38" spans="1:18" ht="13.5" customHeigh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 customHeight="1">
      <c r="A39" s="38"/>
      <c r="B39" s="38"/>
      <c r="C39" s="38"/>
      <c r="D39" s="38"/>
      <c r="E39" s="3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2" spans="8:14" ht="12.75">
      <c r="H42" s="17"/>
      <c r="N42" s="17"/>
    </row>
  </sheetData>
  <sheetProtection/>
  <mergeCells count="40">
    <mergeCell ref="N6:P6"/>
    <mergeCell ref="A39:E39"/>
    <mergeCell ref="N7:N8"/>
    <mergeCell ref="O7:O8"/>
    <mergeCell ref="A8:B8"/>
    <mergeCell ref="C8:D8"/>
    <mergeCell ref="E8:F8"/>
    <mergeCell ref="A37:B37"/>
    <mergeCell ref="C37:D37"/>
    <mergeCell ref="E37:F37"/>
    <mergeCell ref="I2:L2"/>
    <mergeCell ref="D3:P3"/>
    <mergeCell ref="A6:G7"/>
    <mergeCell ref="H6:M6"/>
    <mergeCell ref="Q6:Q8"/>
    <mergeCell ref="E14:F18"/>
    <mergeCell ref="A9:B22"/>
    <mergeCell ref="C9:D21"/>
    <mergeCell ref="E9:F13"/>
    <mergeCell ref="H7:J7"/>
    <mergeCell ref="L37:M37"/>
    <mergeCell ref="A23:B36"/>
    <mergeCell ref="C23:D35"/>
    <mergeCell ref="E23:F27"/>
    <mergeCell ref="E28:F32"/>
    <mergeCell ref="A5:I5"/>
    <mergeCell ref="K9:K21"/>
    <mergeCell ref="K23:K35"/>
    <mergeCell ref="L9:M21"/>
    <mergeCell ref="L23:M35"/>
    <mergeCell ref="E19:F21"/>
    <mergeCell ref="L22:M22"/>
    <mergeCell ref="K7:K8"/>
    <mergeCell ref="L7:M8"/>
    <mergeCell ref="C36:D36"/>
    <mergeCell ref="E36:F36"/>
    <mergeCell ref="L36:M36"/>
    <mergeCell ref="C22:D22"/>
    <mergeCell ref="E22:F22"/>
    <mergeCell ref="E33:F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 Morais Pimentel Abbad Silveira</dc:creator>
  <cp:keywords/>
  <dc:description/>
  <cp:lastModifiedBy>Magda Aparecida De Oliveira</cp:lastModifiedBy>
  <cp:lastPrinted>2016-05-19T15:31:24Z</cp:lastPrinted>
  <dcterms:created xsi:type="dcterms:W3CDTF">2015-10-02T19:20:45Z</dcterms:created>
  <dcterms:modified xsi:type="dcterms:W3CDTF">2016-05-19T18:02:29Z</dcterms:modified>
  <cp:category/>
  <cp:version/>
  <cp:contentType/>
  <cp:contentStatus/>
</cp:coreProperties>
</file>